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healthresourcesinaction-my.sharepoint.com/personal/aaltine-gibson_hria_org/Documents/Documents/"/>
    </mc:Choice>
  </mc:AlternateContent>
  <xr:revisionPtr revIDLastSave="0" documentId="8_{813B8DD2-4689-4011-94A3-38985C6B74D9}" xr6:coauthVersionLast="47" xr6:coauthVersionMax="47" xr10:uidLastSave="{00000000-0000-0000-0000-000000000000}"/>
  <bookViews>
    <workbookView xWindow="28680" yWindow="-120" windowWidth="38640" windowHeight="15840" firstSheet="2" xr2:uid="{00000000-000D-0000-FFFF-FFFF00000000}"/>
  </bookViews>
  <sheets>
    <sheet name="About This Tool" sheetId="3" r:id="rId1"/>
    <sheet name="Staff Costs Forecasting Tool" sheetId="1" r:id="rId2"/>
    <sheet name="15 Min Revenue Forecasting" sheetId="2" r:id="rId3"/>
    <sheet name="Per Diem Example" sheetId="4" r:id="rId4"/>
    <sheet name="PMPM Example"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5" l="1"/>
  <c r="F8" i="5" s="1"/>
  <c r="E7" i="5"/>
  <c r="F7" i="5" s="1"/>
  <c r="E6" i="5"/>
  <c r="F6" i="5" s="1"/>
  <c r="E8" i="4"/>
  <c r="F8" i="4" s="1"/>
  <c r="E7" i="4"/>
  <c r="F7" i="4" s="1"/>
  <c r="E6" i="4"/>
  <c r="F6" i="4" s="1"/>
  <c r="E8" i="2"/>
  <c r="G8" i="2" s="1"/>
  <c r="H8" i="2" s="1"/>
  <c r="E7" i="2"/>
  <c r="G7" i="2" s="1"/>
  <c r="H7" i="2" s="1"/>
  <c r="E6" i="2"/>
  <c r="G6" i="2" s="1"/>
  <c r="H6" i="2" s="1"/>
  <c r="G6" i="1" l="1"/>
  <c r="O6" i="1" s="1"/>
  <c r="F7" i="1"/>
  <c r="G7" i="1"/>
  <c r="H7" i="1" s="1"/>
  <c r="F8" i="1"/>
  <c r="G8" i="1"/>
  <c r="J8" i="1" s="1"/>
  <c r="K6" i="1"/>
  <c r="F6" i="1"/>
  <c r="F9" i="1" l="1"/>
  <c r="N7" i="1"/>
  <c r="L7" i="1"/>
  <c r="I7" i="1"/>
  <c r="O7" i="1"/>
  <c r="J7" i="1"/>
  <c r="P7" i="1"/>
  <c r="L8" i="1"/>
  <c r="I8" i="1"/>
  <c r="H8" i="1"/>
  <c r="O8" i="1"/>
  <c r="N8" i="1"/>
  <c r="P6" i="1"/>
  <c r="J6" i="1"/>
  <c r="L6" i="1"/>
  <c r="N6" i="1"/>
  <c r="H6" i="1"/>
  <c r="I6" i="1"/>
  <c r="Q7" i="1" l="1"/>
  <c r="S7" i="1" s="1"/>
  <c r="T7" i="1" s="1"/>
  <c r="P8" i="1"/>
  <c r="Q8" i="1" s="1"/>
  <c r="S8" i="1" s="1"/>
  <c r="T8" i="1" s="1"/>
  <c r="Q6" i="1"/>
  <c r="S6" i="1" l="1"/>
  <c r="Q9" i="1"/>
  <c r="T6" i="1" l="1"/>
  <c r="T9" i="1" s="1"/>
  <c r="S9" i="1"/>
</calcChain>
</file>

<file path=xl/sharedStrings.xml><?xml version="1.0" encoding="utf-8"?>
<sst xmlns="http://schemas.openxmlformats.org/spreadsheetml/2006/main" count="71" uniqueCount="46">
  <si>
    <t>Employee</t>
  </si>
  <si>
    <t>Position Title</t>
  </si>
  <si>
    <t>Base Hours</t>
  </si>
  <si>
    <t>Life/AD&amp;D Insurance</t>
  </si>
  <si>
    <t>Total Fringe Benefits</t>
  </si>
  <si>
    <t>Case Manager</t>
  </si>
  <si>
    <t>John Doe</t>
  </si>
  <si>
    <t>% of time billable</t>
  </si>
  <si>
    <t>Position</t>
  </si>
  <si>
    <t>Rate</t>
  </si>
  <si>
    <t>Total Monthly Revenue</t>
  </si>
  <si>
    <t>Total Annual Revenue</t>
  </si>
  <si>
    <t>Total Annual Cost</t>
  </si>
  <si>
    <t>Total Monthly Cost</t>
  </si>
  <si>
    <t>FICA</t>
  </si>
  <si>
    <t>Medicare</t>
  </si>
  <si>
    <t>SUTA</t>
  </si>
  <si>
    <t>LTD</t>
  </si>
  <si>
    <t>Health Insurance</t>
  </si>
  <si>
    <t>Workers' Comp</t>
  </si>
  <si>
    <t>Retirement</t>
  </si>
  <si>
    <t xml:space="preserve"> Retirement Match</t>
  </si>
  <si>
    <t>TOTAL</t>
  </si>
  <si>
    <t>FRINGE BENEFITS</t>
  </si>
  <si>
    <t>PERSONNEL COSTS</t>
  </si>
  <si>
    <t># of units / week</t>
  </si>
  <si>
    <t># of hours worked / week</t>
  </si>
  <si>
    <t>Revenue Forecasting Examples</t>
  </si>
  <si>
    <t>Staff Costs Forecasting Tool</t>
  </si>
  <si>
    <t>Annual Salary</t>
  </si>
  <si>
    <t>About This Tool</t>
  </si>
  <si>
    <t>CSH Services Budget Tool</t>
  </si>
  <si>
    <t>CSH Services Budget Tool Companion Guide</t>
  </si>
  <si>
    <t>Related resources:</t>
  </si>
  <si>
    <t>MN HSS-TA Team Resources &amp; Tools webpage</t>
  </si>
  <si>
    <t xml:space="preserve"># of billing days a month </t>
  </si>
  <si>
    <t>PER DIEM Examples</t>
  </si>
  <si>
    <t>Supportive Housing Direct Services Staff</t>
  </si>
  <si>
    <t># people billed for each a month, per DSS</t>
  </si>
  <si>
    <t>15 minute increment EXAMPLES</t>
  </si>
  <si>
    <t>©  All Rights Reserved. No utilization or reproduction of this material is allowed without the written permission of CSH.</t>
  </si>
  <si>
    <r>
      <t xml:space="preserve">The original Simple Budget Forecasting Tool was created by the MN Housing Stabilization Services Technical Assistance Team (HSS-TA Team), which is a partnership between CSH, Ei-Consultants, MESH, and North Star Policy Consulting. The Tool has been adapted to support Community Based Organizations in Massachusetts. </t>
    </r>
    <r>
      <rPr>
        <b/>
        <sz val="11"/>
        <color theme="1"/>
        <rFont val="Arial"/>
        <family val="2"/>
      </rPr>
      <t>This tool is NOT a substitute for official guidance from state officials.</t>
    </r>
    <r>
      <rPr>
        <sz val="11"/>
        <color theme="1"/>
        <rFont val="Arial"/>
        <family val="2"/>
      </rPr>
      <t xml:space="preserve">
This tool is intended to help your agency think about direct staff costs and revenue. It is intended to be a simplified version of a budgeting tool, meant to visualize how much revenue Supportive Housing or other Health Related Social Needs Services could generate for your agency, as well as how much billable time each staff person will need to work in order to break even to cover the costs of their pay. Please note that </t>
    </r>
    <r>
      <rPr>
        <b/>
        <sz val="11"/>
        <color theme="1"/>
        <rFont val="Arial"/>
        <family val="2"/>
      </rPr>
      <t xml:space="preserve">this tool does NOT include all the possible costs associated with HRSN </t>
    </r>
    <r>
      <rPr>
        <sz val="11"/>
        <color theme="1"/>
        <rFont val="Arial"/>
        <family val="2"/>
      </rPr>
      <t xml:space="preserve">such as medical billing, staff training, supervising staff, travel, EHR software that you may choose to purchase, etc. A more detailed Services Budget Tool that does include these factors is available from CSH. </t>
    </r>
  </si>
  <si>
    <t>2024 Pay Rate</t>
  </si>
  <si>
    <t>Note: The total annual cost for John Doe from the Staff Costs Forecasting Tool was $72,257.60. If he only provides Housing Transition and Sustaining Services, to break even, a little less than 51% of his time needs to be billable: from this tool, we see that an employee dedicating 51% of their time to billable Transition and Sustaining Services will generate $72,855.74 in annual revenue.</t>
  </si>
  <si>
    <t xml:space="preserve">Note: The total annual cost for John Doe from the Staff Costs Forecasting Tool was $72,257.60. If he provides Housing Transition and Sustaining Services, to break even, he needs to see and bill for 55 per diems a month and that will generate $73,920 in annual revenue. That would break down into approximately 14 people a week and less than 3 people a day that meet billing thresholds. </t>
  </si>
  <si>
    <t xml:space="preserve">Note: The total annual cost for John Doe from the Staff Costs Forecasting Tool was $72,257.60. If he provides Supportive Housing Services to a caseload of 15 people and meets state threshold requirements to bill and the rate is $400 a month,  that will generate $72,000 in revenue and cover the costs of his employment with a small surplus that can be used for additional Medicaid related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</si>
</sst>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quot;$&quot;#,##0.00"/>
    <numFmt numFmtId="165" formatCode="_(* #,##0_);_(* \(#,##0\);_(* &quot;-&quot;??_);_(@_)"/>
  </numFmts>
  <fonts count="21" x14ac:knownFonts="1">
    <font>
      <sz val="11"/>
      <color theme="1"/>
      <name val="Calibri"/>
      <family val="2"/>
      <scheme val="minor"/>
    </font>
    <font>
      <sz val="10"/>
      <name val="Arial"/>
      <family val="2"/>
    </font>
    <font>
      <b/>
      <sz val="10"/>
      <name val="Arial"/>
      <family val="2"/>
    </font>
    <font>
      <sz val="8"/>
      <name val="Arial"/>
      <family val="2"/>
    </font>
    <font>
      <sz val="11"/>
      <color theme="1"/>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20"/>
      <color theme="0"/>
      <name val="Arial"/>
      <family val="2"/>
    </font>
    <font>
      <sz val="20"/>
      <color theme="0"/>
      <name val="Arial"/>
      <family val="2"/>
    </font>
    <font>
      <b/>
      <sz val="12"/>
      <name val="Arial"/>
      <family val="2"/>
    </font>
    <font>
      <b/>
      <sz val="12"/>
      <color theme="0"/>
      <name val="Arial"/>
      <family val="2"/>
    </font>
    <font>
      <b/>
      <sz val="14"/>
      <color theme="1"/>
      <name val="Arial"/>
      <family val="2"/>
    </font>
    <font>
      <sz val="10"/>
      <color theme="0"/>
      <name val="Arial"/>
      <family val="2"/>
    </font>
    <font>
      <sz val="8.5"/>
      <color theme="1"/>
      <name val="Arial"/>
      <family val="2"/>
    </font>
    <font>
      <i/>
      <sz val="8.5"/>
      <color theme="1"/>
      <name val="Arial"/>
      <family val="2"/>
    </font>
    <font>
      <b/>
      <sz val="12"/>
      <color theme="1"/>
      <name val="Arial"/>
      <family val="2"/>
    </font>
    <font>
      <u/>
      <sz val="11"/>
      <color theme="10"/>
      <name val="Calibri"/>
      <family val="2"/>
      <scheme val="minor"/>
    </font>
    <font>
      <u/>
      <sz val="11"/>
      <color theme="10"/>
      <name val="Arial"/>
      <family val="2"/>
    </font>
    <font>
      <sz val="14"/>
      <color rgb="FF000000"/>
      <name val="Times New Roman"/>
      <family val="1"/>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0F5FA"/>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ck">
        <color auto="1"/>
      </bottom>
      <diagonal/>
    </border>
    <border>
      <left/>
      <right style="medium">
        <color indexed="64"/>
      </right>
      <top style="medium">
        <color indexed="64"/>
      </top>
      <bottom style="thick">
        <color auto="1"/>
      </bottom>
      <diagonal/>
    </border>
    <border>
      <left/>
      <right/>
      <top style="medium">
        <color indexed="64"/>
      </top>
      <bottom style="thick">
        <color auto="1"/>
      </bottom>
      <diagonal/>
    </border>
    <border>
      <left style="thin">
        <color indexed="64"/>
      </left>
      <right style="thick">
        <color auto="1"/>
      </right>
      <top style="medium">
        <color indexed="64"/>
      </top>
      <bottom style="thick">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ck">
        <color auto="1"/>
      </bottom>
      <diagonal/>
    </border>
    <border>
      <left style="medium">
        <color indexed="64"/>
      </left>
      <right/>
      <top style="medium">
        <color indexed="64"/>
      </top>
      <bottom style="thick">
        <color auto="1"/>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ck">
        <color auto="1"/>
      </top>
      <bottom/>
      <diagonal/>
    </border>
    <border>
      <left/>
      <right style="medium">
        <color indexed="64"/>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0" fontId="18" fillId="0" borderId="0" applyNumberFormat="0" applyFill="0" applyBorder="0" applyAlignment="0" applyProtection="0"/>
  </cellStyleXfs>
  <cellXfs count="124">
    <xf numFmtId="0" fontId="0" fillId="0" borderId="0" xfId="0"/>
    <xf numFmtId="0" fontId="6" fillId="0" borderId="0" xfId="0" applyFont="1"/>
    <xf numFmtId="0" fontId="8" fillId="0" borderId="0" xfId="0" applyFont="1"/>
    <xf numFmtId="0" fontId="10" fillId="0" borderId="0" xfId="0" applyFont="1"/>
    <xf numFmtId="164" fontId="10" fillId="0" borderId="0" xfId="0" applyNumberFormat="1" applyFont="1"/>
    <xf numFmtId="0" fontId="6" fillId="0" borderId="0" xfId="0" applyFont="1" applyAlignment="1">
      <alignment wrapText="1"/>
    </xf>
    <xf numFmtId="0" fontId="6" fillId="0" borderId="1" xfId="0" applyFont="1" applyBorder="1"/>
    <xf numFmtId="164" fontId="6" fillId="0" borderId="0" xfId="0" applyNumberFormat="1" applyFont="1"/>
    <xf numFmtId="9" fontId="6" fillId="0" borderId="1" xfId="0" applyNumberFormat="1" applyFont="1" applyBorder="1" applyAlignment="1">
      <alignment wrapText="1"/>
    </xf>
    <xf numFmtId="9" fontId="6" fillId="0" borderId="0" xfId="0" applyNumberFormat="1" applyFont="1" applyAlignment="1">
      <alignment wrapText="1"/>
    </xf>
    <xf numFmtId="4" fontId="1" fillId="3" borderId="1" xfId="0" applyNumberFormat="1" applyFont="1" applyFill="1" applyBorder="1" applyAlignment="1">
      <alignment wrapText="1"/>
    </xf>
    <xf numFmtId="0" fontId="6" fillId="3" borderId="0" xfId="0" applyFont="1" applyFill="1"/>
    <xf numFmtId="0" fontId="6" fillId="3" borderId="0" xfId="0" applyFont="1" applyFill="1" applyAlignment="1">
      <alignment wrapText="1"/>
    </xf>
    <xf numFmtId="164" fontId="6" fillId="3" borderId="0" xfId="0" applyNumberFormat="1" applyFont="1" applyFill="1"/>
    <xf numFmtId="164" fontId="1" fillId="3" borderId="2" xfId="0" applyNumberFormat="1" applyFont="1" applyFill="1" applyBorder="1" applyAlignment="1">
      <alignment wrapText="1"/>
    </xf>
    <xf numFmtId="164" fontId="1" fillId="3" borderId="3" xfId="0" applyNumberFormat="1" applyFont="1" applyFill="1" applyBorder="1" applyAlignment="1">
      <alignment wrapText="1"/>
    </xf>
    <xf numFmtId="4" fontId="1" fillId="3" borderId="2" xfId="0" applyNumberFormat="1" applyFont="1" applyFill="1" applyBorder="1" applyAlignment="1">
      <alignment wrapText="1"/>
    </xf>
    <xf numFmtId="4" fontId="1" fillId="3" borderId="3" xfId="0" applyNumberFormat="1" applyFont="1" applyFill="1" applyBorder="1" applyAlignment="1">
      <alignment wrapText="1"/>
    </xf>
    <xf numFmtId="4" fontId="1" fillId="3" borderId="4" xfId="0" applyNumberFormat="1" applyFont="1" applyFill="1" applyBorder="1" applyAlignment="1">
      <alignment wrapText="1"/>
    </xf>
    <xf numFmtId="0" fontId="12" fillId="3" borderId="0" xfId="0" applyFont="1" applyFill="1" applyAlignment="1">
      <alignment vertical="center"/>
    </xf>
    <xf numFmtId="0" fontId="1" fillId="3" borderId="9" xfId="2" applyFont="1" applyFill="1" applyBorder="1"/>
    <xf numFmtId="0" fontId="1" fillId="3" borderId="11" xfId="2" applyFont="1" applyFill="1" applyBorder="1"/>
    <xf numFmtId="0" fontId="8" fillId="3" borderId="13" xfId="0" applyFont="1" applyFill="1" applyBorder="1"/>
    <xf numFmtId="0" fontId="8" fillId="3" borderId="14" xfId="0" applyFont="1" applyFill="1" applyBorder="1" applyAlignment="1">
      <alignment wrapText="1"/>
    </xf>
    <xf numFmtId="0" fontId="8" fillId="3" borderId="14" xfId="0" applyFont="1" applyFill="1" applyBorder="1"/>
    <xf numFmtId="0" fontId="12" fillId="3" borderId="14" xfId="0" applyFont="1" applyFill="1" applyBorder="1" applyAlignment="1">
      <alignment vertical="center"/>
    </xf>
    <xf numFmtId="44" fontId="7" fillId="5" borderId="15" xfId="3" applyFont="1" applyFill="1" applyBorder="1"/>
    <xf numFmtId="44" fontId="7" fillId="5" borderId="18" xfId="3" applyFont="1" applyFill="1" applyBorder="1"/>
    <xf numFmtId="0" fontId="1" fillId="3" borderId="5" xfId="1" applyFill="1" applyBorder="1" applyAlignment="1">
      <alignment wrapText="1"/>
    </xf>
    <xf numFmtId="0" fontId="1" fillId="3" borderId="19" xfId="1" applyFill="1" applyBorder="1" applyAlignment="1">
      <alignment wrapText="1"/>
    </xf>
    <xf numFmtId="165" fontId="14" fillId="3" borderId="20" xfId="1" applyNumberFormat="1" applyFont="1" applyFill="1" applyBorder="1" applyAlignment="1">
      <alignment wrapText="1"/>
    </xf>
    <xf numFmtId="0" fontId="8" fillId="3" borderId="21" xfId="0" applyFont="1" applyFill="1" applyBorder="1"/>
    <xf numFmtId="0" fontId="16" fillId="3" borderId="0" xfId="0" applyFont="1" applyFill="1" applyAlignment="1">
      <alignment horizontal="center" vertical="center" wrapText="1"/>
    </xf>
    <xf numFmtId="0" fontId="16" fillId="0" borderId="0" xfId="0" applyFont="1" applyAlignment="1">
      <alignment horizontal="center" vertical="center" wrapText="1"/>
    </xf>
    <xf numFmtId="164" fontId="15" fillId="3" borderId="0" xfId="0" applyNumberFormat="1" applyFont="1" applyFill="1" applyAlignment="1">
      <alignment horizontal="center" vertical="center" wrapText="1"/>
    </xf>
    <xf numFmtId="0" fontId="8" fillId="3" borderId="0" xfId="0" applyFont="1" applyFill="1"/>
    <xf numFmtId="0" fontId="8" fillId="3" borderId="0" xfId="0" applyFont="1" applyFill="1" applyAlignment="1">
      <alignment wrapText="1"/>
    </xf>
    <xf numFmtId="0" fontId="8" fillId="3" borderId="0" xfId="0" applyFont="1" applyFill="1" applyAlignment="1">
      <alignment horizontal="center"/>
    </xf>
    <xf numFmtId="0" fontId="7" fillId="3" borderId="0" xfId="0" applyFont="1" applyFill="1"/>
    <xf numFmtId="44" fontId="7" fillId="3" borderId="0" xfId="3" applyFont="1" applyFill="1" applyBorder="1"/>
    <xf numFmtId="0" fontId="2" fillId="4" borderId="9"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0" xfId="1" applyFont="1" applyFill="1" applyBorder="1" applyAlignment="1">
      <alignment vertical="center"/>
    </xf>
    <xf numFmtId="0" fontId="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2" fillId="4" borderId="10"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4" fontId="6" fillId="0" borderId="5" xfId="3" applyFont="1" applyBorder="1"/>
    <xf numFmtId="0" fontId="5" fillId="5" borderId="23" xfId="0" applyFont="1" applyFill="1" applyBorder="1" applyAlignment="1">
      <alignment horizontal="center" vertical="center" wrapText="1"/>
    </xf>
    <xf numFmtId="0" fontId="5" fillId="4" borderId="5" xfId="0" applyFont="1" applyFill="1" applyBorder="1" applyAlignment="1">
      <alignment horizontal="center" vertical="center"/>
    </xf>
    <xf numFmtId="0" fontId="2" fillId="4" borderId="5" xfId="0" applyFont="1" applyFill="1" applyBorder="1" applyAlignment="1">
      <alignment horizontal="center" vertical="center" wrapText="1"/>
    </xf>
    <xf numFmtId="4" fontId="1" fillId="0" borderId="5" xfId="0" applyNumberFormat="1" applyFont="1" applyBorder="1" applyAlignment="1">
      <alignment wrapText="1"/>
    </xf>
    <xf numFmtId="4" fontId="1" fillId="0" borderId="19" xfId="0" applyNumberFormat="1" applyFont="1" applyBorder="1" applyAlignment="1">
      <alignment wrapText="1"/>
    </xf>
    <xf numFmtId="0" fontId="7" fillId="5" borderId="22" xfId="0" applyFont="1" applyFill="1" applyBorder="1"/>
    <xf numFmtId="0" fontId="2" fillId="4" borderId="24" xfId="0" applyFont="1" applyFill="1" applyBorder="1" applyAlignment="1">
      <alignment horizontal="center" vertical="center" wrapText="1"/>
    </xf>
    <xf numFmtId="41" fontId="1" fillId="3" borderId="5" xfId="1" applyNumberFormat="1" applyFill="1" applyBorder="1" applyAlignment="1">
      <alignment wrapText="1"/>
    </xf>
    <xf numFmtId="41" fontId="1" fillId="3" borderId="19" xfId="1" applyNumberFormat="1" applyFill="1" applyBorder="1" applyAlignment="1">
      <alignment wrapText="1"/>
    </xf>
    <xf numFmtId="0" fontId="2" fillId="4" borderId="24" xfId="1" applyFont="1" applyFill="1" applyBorder="1" applyAlignment="1">
      <alignment horizontal="center" vertical="center" wrapText="1"/>
    </xf>
    <xf numFmtId="44" fontId="7" fillId="5" borderId="27" xfId="3" applyFont="1" applyFill="1" applyBorder="1"/>
    <xf numFmtId="0" fontId="5" fillId="4" borderId="9" xfId="0" applyFont="1" applyFill="1" applyBorder="1" applyAlignment="1">
      <alignment horizontal="center" vertical="center"/>
    </xf>
    <xf numFmtId="0" fontId="5" fillId="5" borderId="30" xfId="0" applyFont="1" applyFill="1" applyBorder="1" applyAlignment="1">
      <alignment horizontal="center" vertical="center" wrapText="1"/>
    </xf>
    <xf numFmtId="0" fontId="6" fillId="0" borderId="9" xfId="0" applyFont="1" applyBorder="1"/>
    <xf numFmtId="0" fontId="10" fillId="3" borderId="35" xfId="0" applyFont="1" applyFill="1" applyBorder="1"/>
    <xf numFmtId="0" fontId="12" fillId="3" borderId="7" xfId="0" applyFont="1" applyFill="1" applyBorder="1" applyAlignment="1">
      <alignment vertical="center"/>
    </xf>
    <xf numFmtId="44" fontId="2" fillId="7" borderId="25" xfId="3" applyFont="1" applyFill="1" applyBorder="1" applyAlignment="1">
      <alignment wrapText="1"/>
    </xf>
    <xf numFmtId="44" fontId="2" fillId="7" borderId="26" xfId="3" applyFont="1" applyFill="1" applyBorder="1" applyAlignment="1">
      <alignment wrapText="1"/>
    </xf>
    <xf numFmtId="44" fontId="2" fillId="7" borderId="25" xfId="3" applyFont="1" applyFill="1" applyBorder="1"/>
    <xf numFmtId="44" fontId="2" fillId="7" borderId="26" xfId="3" applyFont="1" applyFill="1" applyBorder="1"/>
    <xf numFmtId="44" fontId="2" fillId="7" borderId="2" xfId="3" applyFont="1" applyFill="1" applyBorder="1"/>
    <xf numFmtId="44" fontId="7" fillId="7" borderId="10" xfId="3" applyFont="1" applyFill="1" applyBorder="1"/>
    <xf numFmtId="44" fontId="2" fillId="7" borderId="3" xfId="3" applyFont="1" applyFill="1" applyBorder="1"/>
    <xf numFmtId="44" fontId="7" fillId="7" borderId="12" xfId="3" applyFont="1" applyFill="1" applyBorder="1"/>
    <xf numFmtId="44" fontId="5" fillId="7" borderId="2" xfId="3" applyFont="1" applyFill="1" applyBorder="1"/>
    <xf numFmtId="44" fontId="5" fillId="7" borderId="10" xfId="3" applyFont="1" applyFill="1" applyBorder="1"/>
    <xf numFmtId="9" fontId="6" fillId="0" borderId="31" xfId="0" applyNumberFormat="1" applyFont="1" applyBorder="1" applyAlignment="1">
      <alignment wrapText="1"/>
    </xf>
    <xf numFmtId="0" fontId="6" fillId="0" borderId="31" xfId="0" applyFont="1" applyBorder="1"/>
    <xf numFmtId="44" fontId="6" fillId="0" borderId="32" xfId="3" applyFont="1" applyBorder="1"/>
    <xf numFmtId="44" fontId="5" fillId="7" borderId="33" xfId="3" applyFont="1" applyFill="1" applyBorder="1"/>
    <xf numFmtId="44" fontId="5" fillId="7" borderId="34" xfId="3" applyFont="1" applyFill="1" applyBorder="1"/>
    <xf numFmtId="0" fontId="9" fillId="0" borderId="0" xfId="0" applyFont="1"/>
    <xf numFmtId="0" fontId="19" fillId="0" borderId="0" xfId="4" applyFont="1"/>
    <xf numFmtId="0" fontId="11" fillId="0" borderId="40" xfId="0" applyFont="1" applyBorder="1"/>
    <xf numFmtId="0" fontId="11" fillId="0" borderId="0" xfId="0" applyFont="1"/>
    <xf numFmtId="0" fontId="6" fillId="0" borderId="40" xfId="0" applyFont="1" applyBorder="1"/>
    <xf numFmtId="0" fontId="5" fillId="0" borderId="0" xfId="0" applyFont="1" applyAlignment="1">
      <alignment horizontal="center"/>
    </xf>
    <xf numFmtId="0" fontId="5" fillId="0" borderId="0" xfId="0" applyFont="1" applyAlignment="1">
      <alignment horizontal="center" wrapText="1"/>
    </xf>
    <xf numFmtId="44" fontId="6" fillId="0" borderId="0" xfId="0" applyNumberFormat="1" applyFont="1" applyAlignment="1">
      <alignment wrapText="1"/>
    </xf>
    <xf numFmtId="44" fontId="5" fillId="0" borderId="0" xfId="0" applyNumberFormat="1" applyFont="1"/>
    <xf numFmtId="0" fontId="8"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44" fontId="6" fillId="0" borderId="0" xfId="3" applyFont="1" applyFill="1" applyBorder="1"/>
    <xf numFmtId="44" fontId="5" fillId="0" borderId="0" xfId="3" applyFont="1" applyFill="1" applyBorder="1"/>
    <xf numFmtId="1" fontId="6" fillId="0" borderId="0" xfId="0" applyNumberFormat="1" applyFont="1" applyAlignment="1">
      <alignment wrapText="1"/>
    </xf>
    <xf numFmtId="0" fontId="20" fillId="0" borderId="0" xfId="0" applyFont="1"/>
    <xf numFmtId="0" fontId="9" fillId="2" borderId="0" xfId="0" applyFont="1" applyFill="1" applyAlignment="1">
      <alignment horizontal="left"/>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8" fillId="3" borderId="22" xfId="0" applyFont="1" applyFill="1" applyBorder="1" applyAlignment="1">
      <alignment horizontal="center"/>
    </xf>
    <xf numFmtId="0" fontId="8" fillId="3" borderId="17" xfId="0" applyFont="1" applyFill="1" applyBorder="1" applyAlignment="1">
      <alignment horizontal="center"/>
    </xf>
    <xf numFmtId="0" fontId="8" fillId="3" borderId="16" xfId="0" applyFont="1" applyFill="1" applyBorder="1" applyAlignment="1">
      <alignment horizontal="center"/>
    </xf>
    <xf numFmtId="0" fontId="9" fillId="0" borderId="0" xfId="0" applyFont="1" applyAlignment="1">
      <alignment horizontal="center"/>
    </xf>
    <xf numFmtId="0" fontId="11" fillId="6" borderId="35"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36"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36" xfId="0" applyFont="1" applyFill="1" applyBorder="1" applyAlignment="1">
      <alignment horizontal="center" vertical="center"/>
    </xf>
    <xf numFmtId="0" fontId="11" fillId="6" borderId="35" xfId="0" applyFont="1" applyFill="1" applyBorder="1" applyAlignment="1">
      <alignment horizontal="center"/>
    </xf>
    <xf numFmtId="0" fontId="11" fillId="6" borderId="8" xfId="0" applyFont="1" applyFill="1" applyBorder="1" applyAlignment="1">
      <alignment horizontal="center"/>
    </xf>
    <xf numFmtId="0" fontId="9" fillId="3" borderId="6" xfId="0" applyFont="1" applyFill="1" applyBorder="1" applyAlignment="1">
      <alignment horizontal="center"/>
    </xf>
    <xf numFmtId="0" fontId="9" fillId="3" borderId="7" xfId="0" applyFont="1" applyFill="1" applyBorder="1" applyAlignment="1">
      <alignment horizontal="center"/>
    </xf>
    <xf numFmtId="0" fontId="8" fillId="0" borderId="0" xfId="0" applyFont="1" applyAlignment="1">
      <alignment horizontal="left" wrapText="1"/>
    </xf>
    <xf numFmtId="0" fontId="11" fillId="6" borderId="28" xfId="0" applyFont="1" applyFill="1" applyBorder="1" applyAlignment="1">
      <alignment horizontal="center"/>
    </xf>
    <xf numFmtId="0" fontId="11" fillId="6" borderId="29" xfId="0" applyFont="1" applyFill="1" applyBorder="1" applyAlignment="1">
      <alignment horizontal="center"/>
    </xf>
    <xf numFmtId="0" fontId="11" fillId="6" borderId="7" xfId="0" applyFont="1" applyFill="1" applyBorder="1" applyAlignment="1">
      <alignment horizontal="center"/>
    </xf>
    <xf numFmtId="0" fontId="8" fillId="0" borderId="0" xfId="0" applyFont="1" applyAlignment="1">
      <alignment horizontal="center"/>
    </xf>
    <xf numFmtId="0" fontId="17" fillId="0" borderId="0" xfId="0" applyFont="1" applyAlignment="1">
      <alignment horizontal="center"/>
    </xf>
    <xf numFmtId="0" fontId="13" fillId="0" borderId="0" xfId="0" applyFont="1" applyAlignment="1">
      <alignment horizontal="center"/>
    </xf>
    <xf numFmtId="0" fontId="8" fillId="0" borderId="7" xfId="0" applyFont="1" applyBorder="1" applyAlignment="1">
      <alignment horizontal="left" wrapText="1"/>
    </xf>
    <xf numFmtId="0" fontId="11" fillId="6" borderId="6" xfId="0" applyFont="1" applyFill="1" applyBorder="1" applyAlignment="1">
      <alignment horizontal="center"/>
    </xf>
    <xf numFmtId="0" fontId="8" fillId="0" borderId="7" xfId="0" applyFont="1" applyBorder="1" applyAlignment="1">
      <alignment horizontal="center" wrapText="1"/>
    </xf>
    <xf numFmtId="0" fontId="9" fillId="2" borderId="0" xfId="0" applyFont="1" applyFill="1" applyAlignment="1">
      <alignment horizontal="center"/>
    </xf>
  </cellXfs>
  <cellStyles count="5">
    <cellStyle name="Currency" xfId="3" builtinId="4"/>
    <cellStyle name="Hyperlink" xfId="4" builtinId="8"/>
    <cellStyle name="Normal" xfId="0" builtinId="0"/>
    <cellStyle name="Normal_finalbud.GF01-350-001" xfId="1" xr:uid="{00000000-0005-0000-0000-000001000000}"/>
    <cellStyle name="Normal_FY06 Budgets Gaming Reimb" xfId="2" xr:uid="{00000000-0005-0000-0000-000002000000}"/>
  </cellStyles>
  <dxfs count="0"/>
  <tableStyles count="0" defaultTableStyle="TableStyleMedium2" defaultPivotStyle="PivotStyleLight16"/>
  <colors>
    <mruColors>
      <color rgb="FFF0F5FA"/>
      <color rgb="FFF9FBFD"/>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0</xdr:col>
      <xdr:colOff>1146775</xdr:colOff>
      <xdr:row>3</xdr:row>
      <xdr:rowOff>38100</xdr:rowOff>
    </xdr:to>
    <xdr:pic>
      <xdr:nvPicPr>
        <xdr:cNvPr id="2" name="Picture 1">
          <a:extLst>
            <a:ext uri="{FF2B5EF4-FFF2-40B4-BE49-F238E27FC236}">
              <a16:creationId xmlns:a16="http://schemas.microsoft.com/office/drawing/2014/main" id="{4CE22610-1E15-0D71-38B5-587EB47A4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7150"/>
          <a:ext cx="1146774"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1146774</xdr:colOff>
      <xdr:row>3</xdr:row>
      <xdr:rowOff>38100</xdr:rowOff>
    </xdr:to>
    <xdr:pic>
      <xdr:nvPicPr>
        <xdr:cNvPr id="2" name="Picture 1">
          <a:extLst>
            <a:ext uri="{FF2B5EF4-FFF2-40B4-BE49-F238E27FC236}">
              <a16:creationId xmlns:a16="http://schemas.microsoft.com/office/drawing/2014/main" id="{08FDD076-F136-44CE-BEC7-14450601F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146774"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1146774</xdr:colOff>
      <xdr:row>3</xdr:row>
      <xdr:rowOff>57150</xdr:rowOff>
    </xdr:to>
    <xdr:pic>
      <xdr:nvPicPr>
        <xdr:cNvPr id="2" name="Picture 1">
          <a:extLst>
            <a:ext uri="{FF2B5EF4-FFF2-40B4-BE49-F238E27FC236}">
              <a16:creationId xmlns:a16="http://schemas.microsoft.com/office/drawing/2014/main" id="{35AD32D8-F947-4DFD-A4F7-09A01B045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146774"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1146774</xdr:colOff>
      <xdr:row>3</xdr:row>
      <xdr:rowOff>57150</xdr:rowOff>
    </xdr:to>
    <xdr:pic>
      <xdr:nvPicPr>
        <xdr:cNvPr id="2" name="Picture 1">
          <a:extLst>
            <a:ext uri="{FF2B5EF4-FFF2-40B4-BE49-F238E27FC236}">
              <a16:creationId xmlns:a16="http://schemas.microsoft.com/office/drawing/2014/main" id="{FE227D8B-B7AA-41C8-9FAA-BBA229A879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146774"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1146774</xdr:colOff>
      <xdr:row>3</xdr:row>
      <xdr:rowOff>57150</xdr:rowOff>
    </xdr:to>
    <xdr:pic>
      <xdr:nvPicPr>
        <xdr:cNvPr id="2" name="Picture 1">
          <a:extLst>
            <a:ext uri="{FF2B5EF4-FFF2-40B4-BE49-F238E27FC236}">
              <a16:creationId xmlns:a16="http://schemas.microsoft.com/office/drawing/2014/main" id="{997A741E-809B-4B8E-ABA7-F3C305244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146774"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esh-mn.org/hssta/hsstat-training-resources/" TargetMode="External"/><Relationship Id="rId2" Type="http://schemas.openxmlformats.org/officeDocument/2006/relationships/hyperlink" Target="https://drive.google.com/file/d/1AmbiM_5wYpEKMedEJKDPo10iG-m1r1ql/view?usp=sharing" TargetMode="External"/><Relationship Id="rId1" Type="http://schemas.openxmlformats.org/officeDocument/2006/relationships/hyperlink" Target="https://mesh-mn.org/wp-content/uploads/2021/02/Copy-of-CSH-Services-Budget-Tool-2.0_MN-HSS-tailored-2021-01.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2F2C-F290-4B43-AB13-2E20A79A6A6F}">
  <dimension ref="A1:T11"/>
  <sheetViews>
    <sheetView showGridLines="0" tabSelected="1" workbookViewId="0">
      <selection activeCell="B4" sqref="B4:K4"/>
    </sheetView>
  </sheetViews>
  <sheetFormatPr defaultRowHeight="14.5" x14ac:dyDescent="0.35"/>
  <cols>
    <col min="1" max="1" width="17.81640625" customWidth="1"/>
  </cols>
  <sheetData>
    <row r="1" spans="1:20" ht="4.5" customHeight="1" x14ac:dyDescent="0.35"/>
    <row r="2" spans="1:20" ht="25" x14ac:dyDescent="0.5">
      <c r="A2" s="95"/>
      <c r="B2" s="96" t="s">
        <v>30</v>
      </c>
      <c r="C2" s="96"/>
      <c r="D2" s="96"/>
      <c r="E2" s="96"/>
      <c r="F2" s="96"/>
      <c r="G2" s="96"/>
      <c r="H2" s="96"/>
      <c r="I2" s="96"/>
      <c r="J2" s="96"/>
      <c r="K2" s="96"/>
      <c r="L2" s="80"/>
      <c r="M2" s="80"/>
      <c r="N2" s="80"/>
      <c r="O2" s="80"/>
      <c r="P2" s="80"/>
      <c r="Q2" s="80"/>
      <c r="R2" s="80"/>
      <c r="S2" s="80"/>
      <c r="T2" s="80"/>
    </row>
    <row r="3" spans="1:20" ht="10.5" customHeight="1" thickBot="1" x14ac:dyDescent="0.4"/>
    <row r="4" spans="1:20" ht="204.5" customHeight="1" thickTop="1" thickBot="1" x14ac:dyDescent="0.4">
      <c r="B4" s="97" t="s">
        <v>41</v>
      </c>
      <c r="C4" s="98"/>
      <c r="D4" s="98"/>
      <c r="E4" s="98"/>
      <c r="F4" s="98"/>
      <c r="G4" s="98"/>
      <c r="H4" s="98"/>
      <c r="I4" s="98"/>
      <c r="J4" s="98"/>
      <c r="K4" s="99"/>
    </row>
    <row r="5" spans="1:20" ht="15" thickTop="1" x14ac:dyDescent="0.35"/>
    <row r="6" spans="1:20" x14ac:dyDescent="0.35">
      <c r="B6" s="1" t="s">
        <v>33</v>
      </c>
    </row>
    <row r="7" spans="1:20" x14ac:dyDescent="0.35">
      <c r="B7" s="81" t="s">
        <v>34</v>
      </c>
    </row>
    <row r="8" spans="1:20" x14ac:dyDescent="0.35">
      <c r="B8" s="81" t="s">
        <v>31</v>
      </c>
    </row>
    <row r="9" spans="1:20" x14ac:dyDescent="0.35">
      <c r="B9" s="81" t="s">
        <v>32</v>
      </c>
    </row>
    <row r="11" spans="1:20" x14ac:dyDescent="0.35">
      <c r="A11" t="s">
        <v>40</v>
      </c>
    </row>
  </sheetData>
  <mergeCells count="2">
    <mergeCell ref="B2:K2"/>
    <mergeCell ref="B4:K4"/>
  </mergeCells>
  <hyperlinks>
    <hyperlink ref="B8" r:id="rId1" xr:uid="{46A20E93-0FAD-4569-B6A5-380957AC1312}"/>
    <hyperlink ref="B9" r:id="rId2" xr:uid="{8DAF2C61-B4A4-4ABE-A683-4E23CA450FBC}"/>
    <hyperlink ref="B7" r:id="rId3" display="HSS-TA Team Resources &amp; Tools webpage" xr:uid="{97E8E13B-6354-47ED-B8AB-B12B7FEAE117}"/>
  </hyperlinks>
  <pageMargins left="0.7" right="0.7" top="0.75" bottom="0.75" header="0.3" footer="0.3"/>
  <pageSetup orientation="portrait" horizontalDpi="4294967293"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
  <sheetViews>
    <sheetView showGridLines="0" zoomScaleNormal="100" workbookViewId="0">
      <selection activeCell="J6" sqref="J6"/>
    </sheetView>
  </sheetViews>
  <sheetFormatPr defaultColWidth="8.81640625" defaultRowHeight="14" x14ac:dyDescent="0.3"/>
  <cols>
    <col min="1" max="1" width="18.26953125" style="1" customWidth="1"/>
    <col min="2" max="2" width="13.7265625" style="1" customWidth="1"/>
    <col min="3" max="3" width="11" style="5" customWidth="1"/>
    <col min="4" max="4" width="10.7265625" style="1" customWidth="1"/>
    <col min="5" max="5" width="11.81640625" style="1" bestFit="1" customWidth="1"/>
    <col min="6" max="6" width="13.26953125" style="1" bestFit="1" customWidth="1"/>
    <col min="7" max="7" width="1.453125" style="1" customWidth="1"/>
    <col min="8" max="8" width="8.26953125" style="1" customWidth="1"/>
    <col min="9" max="9" width="9.1796875" style="1" bestFit="1" customWidth="1"/>
    <col min="10" max="10" width="7.26953125" style="1" customWidth="1"/>
    <col min="11" max="11" width="9.7265625" style="1" customWidth="1"/>
    <col min="12" max="12" width="7" style="1" customWidth="1"/>
    <col min="13" max="13" width="9.453125" style="1" customWidth="1"/>
    <col min="14" max="14" width="8.7265625" style="1" customWidth="1"/>
    <col min="15" max="15" width="10.453125" style="1" customWidth="1"/>
    <col min="16" max="16" width="10.1796875" style="1" customWidth="1"/>
    <col min="17" max="17" width="12.7265625" style="1" customWidth="1"/>
    <col min="18" max="18" width="1.453125" style="1" customWidth="1"/>
    <col min="19" max="19" width="11.1796875" style="1" bestFit="1" customWidth="1"/>
    <col min="20" max="20" width="11.81640625" style="7" customWidth="1"/>
    <col min="21" max="21" width="9.26953125" style="7" bestFit="1" customWidth="1"/>
    <col min="22" max="16384" width="8.81640625" style="1"/>
  </cols>
  <sheetData>
    <row r="1" spans="2:21" ht="4.5" customHeight="1" x14ac:dyDescent="0.3"/>
    <row r="2" spans="2:21" s="3" customFormat="1" ht="25" x14ac:dyDescent="0.5">
      <c r="B2" s="96" t="s">
        <v>28</v>
      </c>
      <c r="C2" s="96"/>
      <c r="D2" s="96"/>
      <c r="E2" s="96"/>
      <c r="F2" s="96"/>
      <c r="G2" s="96"/>
      <c r="H2" s="96"/>
      <c r="I2" s="96"/>
      <c r="J2" s="96"/>
      <c r="K2" s="96"/>
      <c r="L2" s="96"/>
      <c r="M2" s="96"/>
      <c r="N2" s="96"/>
      <c r="O2" s="96"/>
      <c r="P2" s="96"/>
      <c r="Q2" s="96"/>
      <c r="R2" s="96"/>
      <c r="S2" s="96"/>
      <c r="T2" s="96"/>
      <c r="U2" s="4"/>
    </row>
    <row r="3" spans="2:21" s="3" customFormat="1" ht="10.5" customHeight="1" thickBot="1" x14ac:dyDescent="0.55000000000000004">
      <c r="B3" s="103"/>
      <c r="C3" s="103"/>
      <c r="D3" s="103"/>
      <c r="E3" s="103"/>
      <c r="F3" s="103"/>
      <c r="G3" s="103"/>
      <c r="H3" s="103"/>
      <c r="I3" s="103"/>
      <c r="J3" s="103"/>
      <c r="K3" s="103"/>
      <c r="L3" s="103"/>
      <c r="M3" s="103"/>
      <c r="N3" s="103"/>
      <c r="O3" s="103"/>
      <c r="P3" s="103"/>
      <c r="Q3" s="103"/>
      <c r="R3" s="103"/>
      <c r="S3" s="103"/>
      <c r="T3" s="103"/>
      <c r="U3" s="4"/>
    </row>
    <row r="4" spans="2:21" s="3" customFormat="1" ht="26" thickTop="1" thickBot="1" x14ac:dyDescent="0.55000000000000004">
      <c r="B4" s="111"/>
      <c r="C4" s="112"/>
      <c r="D4" s="104" t="s">
        <v>24</v>
      </c>
      <c r="E4" s="105"/>
      <c r="F4" s="106"/>
      <c r="G4" s="63"/>
      <c r="H4" s="104" t="s">
        <v>23</v>
      </c>
      <c r="I4" s="107"/>
      <c r="J4" s="107"/>
      <c r="K4" s="107"/>
      <c r="L4" s="107"/>
      <c r="M4" s="107"/>
      <c r="N4" s="107"/>
      <c r="O4" s="107"/>
      <c r="P4" s="107"/>
      <c r="Q4" s="108"/>
      <c r="R4" s="64"/>
      <c r="S4" s="109" t="s">
        <v>22</v>
      </c>
      <c r="T4" s="110"/>
      <c r="U4" s="4"/>
    </row>
    <row r="5" spans="2:21" s="2" customFormat="1" ht="39" x14ac:dyDescent="0.25">
      <c r="B5" s="40" t="s">
        <v>0</v>
      </c>
      <c r="C5" s="41" t="s">
        <v>1</v>
      </c>
      <c r="D5" s="42" t="s">
        <v>42</v>
      </c>
      <c r="E5" s="41" t="s">
        <v>2</v>
      </c>
      <c r="F5" s="58" t="s">
        <v>29</v>
      </c>
      <c r="G5" s="43"/>
      <c r="H5" s="42" t="s">
        <v>14</v>
      </c>
      <c r="I5" s="44" t="s">
        <v>15</v>
      </c>
      <c r="J5" s="44" t="s">
        <v>16</v>
      </c>
      <c r="K5" s="44" t="s">
        <v>3</v>
      </c>
      <c r="L5" s="44" t="s">
        <v>17</v>
      </c>
      <c r="M5" s="44" t="s">
        <v>18</v>
      </c>
      <c r="N5" s="45" t="s">
        <v>19</v>
      </c>
      <c r="O5" s="44" t="s">
        <v>20</v>
      </c>
      <c r="P5" s="51" t="s">
        <v>21</v>
      </c>
      <c r="Q5" s="55" t="s">
        <v>4</v>
      </c>
      <c r="R5" s="19"/>
      <c r="S5" s="42" t="s">
        <v>12</v>
      </c>
      <c r="T5" s="46" t="s">
        <v>13</v>
      </c>
    </row>
    <row r="6" spans="2:21" ht="25.5" x14ac:dyDescent="0.3">
      <c r="B6" s="20" t="s">
        <v>6</v>
      </c>
      <c r="C6" s="28" t="s">
        <v>5</v>
      </c>
      <c r="D6" s="14">
        <v>25</v>
      </c>
      <c r="E6" s="56">
        <v>2080</v>
      </c>
      <c r="F6" s="65">
        <f>D6*E6</f>
        <v>52000</v>
      </c>
      <c r="G6" s="30">
        <f>+E6*D6</f>
        <v>52000</v>
      </c>
      <c r="H6" s="16">
        <f>+G6*0.062</f>
        <v>3224</v>
      </c>
      <c r="I6" s="10">
        <f>+G6*0.0145</f>
        <v>754</v>
      </c>
      <c r="J6" s="10">
        <f>IF(G6&gt;28000,28000*0.025,G6*0.025)</f>
        <v>700</v>
      </c>
      <c r="K6" s="10">
        <f>27*12</f>
        <v>324</v>
      </c>
      <c r="L6" s="10">
        <f>+((G6/12)*0.93/100)*12</f>
        <v>483.59999999999997</v>
      </c>
      <c r="M6" s="10">
        <v>11132</v>
      </c>
      <c r="N6" s="10">
        <f>+G6*0.01</f>
        <v>520</v>
      </c>
      <c r="O6" s="10">
        <f>+G6*0.03</f>
        <v>1560</v>
      </c>
      <c r="P6" s="52">
        <f>+G6*0.03</f>
        <v>1560</v>
      </c>
      <c r="Q6" s="67">
        <f>SUM(H6:P6)</f>
        <v>20257.599999999999</v>
      </c>
      <c r="R6" s="19"/>
      <c r="S6" s="69">
        <f>F6+Q6</f>
        <v>72257.600000000006</v>
      </c>
      <c r="T6" s="70">
        <f>S6/12</f>
        <v>6021.4666666666672</v>
      </c>
      <c r="U6" s="1"/>
    </row>
    <row r="7" spans="2:21" ht="13.9" customHeight="1" x14ac:dyDescent="0.3">
      <c r="B7" s="20"/>
      <c r="C7" s="28"/>
      <c r="D7" s="14"/>
      <c r="E7" s="56">
        <v>2080</v>
      </c>
      <c r="F7" s="65">
        <f>D7*E7</f>
        <v>0</v>
      </c>
      <c r="G7" s="30">
        <f>+E7*D7</f>
        <v>0</v>
      </c>
      <c r="H7" s="16">
        <f>+G7*0.062</f>
        <v>0</v>
      </c>
      <c r="I7" s="10">
        <f>+G7*0.0145</f>
        <v>0</v>
      </c>
      <c r="J7" s="10">
        <f>IF(G7&gt;28000,28000*0.025,G7*0.025)</f>
        <v>0</v>
      </c>
      <c r="K7" s="10">
        <v>0</v>
      </c>
      <c r="L7" s="10">
        <f>+((G7/12)*0.93/100)*12</f>
        <v>0</v>
      </c>
      <c r="M7" s="10">
        <v>0</v>
      </c>
      <c r="N7" s="10">
        <f>+G7*0.01</f>
        <v>0</v>
      </c>
      <c r="O7" s="10">
        <f>+G7*0.03</f>
        <v>0</v>
      </c>
      <c r="P7" s="52">
        <f>+G7*0.03</f>
        <v>0</v>
      </c>
      <c r="Q7" s="67">
        <f>SUM(H7:P7)</f>
        <v>0</v>
      </c>
      <c r="R7" s="19"/>
      <c r="S7" s="69">
        <f>F7+Q7</f>
        <v>0</v>
      </c>
      <c r="T7" s="70">
        <f>S7/12</f>
        <v>0</v>
      </c>
      <c r="U7" s="1"/>
    </row>
    <row r="8" spans="2:21" ht="14.15" customHeight="1" thickBot="1" x14ac:dyDescent="0.35">
      <c r="B8" s="21"/>
      <c r="C8" s="29"/>
      <c r="D8" s="15"/>
      <c r="E8" s="57">
        <v>2080</v>
      </c>
      <c r="F8" s="66">
        <f t="shared" ref="F8" si="0">D8*E8</f>
        <v>0</v>
      </c>
      <c r="G8" s="30">
        <f t="shared" ref="G8" si="1">+E8*D8</f>
        <v>0</v>
      </c>
      <c r="H8" s="17">
        <f t="shared" ref="H8" si="2">+G8*0.062</f>
        <v>0</v>
      </c>
      <c r="I8" s="18">
        <f>+G8*0.0145</f>
        <v>0</v>
      </c>
      <c r="J8" s="18">
        <f t="shared" ref="J8" si="3">IF(G8&gt;28000,28000*0.025,G8*0.025)</f>
        <v>0</v>
      </c>
      <c r="K8" s="18">
        <v>0</v>
      </c>
      <c r="L8" s="18">
        <f t="shared" ref="L8" si="4">+((G8/12)*0.93/100)*12</f>
        <v>0</v>
      </c>
      <c r="M8" s="18">
        <v>0</v>
      </c>
      <c r="N8" s="18">
        <f t="shared" ref="N8" si="5">+G8*0.01</f>
        <v>0</v>
      </c>
      <c r="O8" s="18">
        <f>+G8*0.03</f>
        <v>0</v>
      </c>
      <c r="P8" s="53">
        <f>+H8*0.03</f>
        <v>0</v>
      </c>
      <c r="Q8" s="68">
        <f t="shared" ref="Q8" si="6">SUM(H8:P8)</f>
        <v>0</v>
      </c>
      <c r="R8" s="19"/>
      <c r="S8" s="71">
        <f t="shared" ref="S8" si="7">F8+Q8</f>
        <v>0</v>
      </c>
      <c r="T8" s="72">
        <f t="shared" ref="T8" si="8">S8/12</f>
        <v>0</v>
      </c>
      <c r="U8" s="1"/>
    </row>
    <row r="9" spans="2:21" ht="14.15" customHeight="1" thickBot="1" x14ac:dyDescent="0.35">
      <c r="B9" s="22"/>
      <c r="C9" s="23"/>
      <c r="D9" s="31"/>
      <c r="E9" s="54" t="s">
        <v>22</v>
      </c>
      <c r="F9" s="59">
        <f>SUM(F6:F8)</f>
        <v>52000</v>
      </c>
      <c r="G9" s="24"/>
      <c r="H9" s="100"/>
      <c r="I9" s="101"/>
      <c r="J9" s="101"/>
      <c r="K9" s="101"/>
      <c r="L9" s="101"/>
      <c r="M9" s="101"/>
      <c r="N9" s="101"/>
      <c r="O9" s="102"/>
      <c r="P9" s="54" t="s">
        <v>22</v>
      </c>
      <c r="Q9" s="59">
        <f>SUM(Q6:Q8)</f>
        <v>20257.599999999999</v>
      </c>
      <c r="R9" s="25"/>
      <c r="S9" s="26">
        <f>SUM(S6:S8)</f>
        <v>72257.600000000006</v>
      </c>
      <c r="T9" s="27">
        <f>SUM(T6:T8)</f>
        <v>6021.4666666666672</v>
      </c>
      <c r="U9" s="1"/>
    </row>
    <row r="10" spans="2:21" ht="4.5" customHeight="1" thickTop="1" x14ac:dyDescent="0.3">
      <c r="B10" s="35"/>
      <c r="C10" s="36"/>
      <c r="D10" s="35"/>
      <c r="E10" s="38"/>
      <c r="F10" s="39"/>
      <c r="G10" s="35"/>
      <c r="H10" s="37"/>
      <c r="I10" s="37"/>
      <c r="J10" s="37"/>
      <c r="K10" s="37"/>
      <c r="L10" s="37"/>
      <c r="M10" s="37"/>
      <c r="N10" s="37"/>
      <c r="O10" s="37"/>
      <c r="P10" s="38"/>
      <c r="Q10" s="39"/>
      <c r="R10" s="19"/>
      <c r="S10" s="39"/>
      <c r="T10" s="39"/>
      <c r="U10" s="1"/>
    </row>
    <row r="11" spans="2:21" ht="15.5" x14ac:dyDescent="0.3">
      <c r="B11" s="11"/>
      <c r="C11" s="12"/>
      <c r="D11" s="11"/>
      <c r="E11" s="11"/>
      <c r="F11" s="11"/>
      <c r="G11" s="11"/>
      <c r="H11" s="32"/>
      <c r="I11" s="32"/>
      <c r="J11" s="32"/>
      <c r="K11" s="32"/>
      <c r="L11" s="32"/>
      <c r="M11" s="32"/>
      <c r="N11" s="32"/>
      <c r="O11" s="32"/>
      <c r="P11" s="33"/>
      <c r="Q11" s="34"/>
      <c r="R11" s="19"/>
      <c r="S11" s="13"/>
      <c r="T11" s="13"/>
      <c r="U11" s="1"/>
    </row>
    <row r="14" spans="2:21" ht="14.5" x14ac:dyDescent="0.35">
      <c r="B14" t="s">
        <v>40</v>
      </c>
    </row>
  </sheetData>
  <mergeCells count="7">
    <mergeCell ref="H9:O9"/>
    <mergeCell ref="B3:T3"/>
    <mergeCell ref="B2:T2"/>
    <mergeCell ref="D4:F4"/>
    <mergeCell ref="H4:Q4"/>
    <mergeCell ref="S4:T4"/>
    <mergeCell ref="B4:C4"/>
  </mergeCell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768B-E305-4FFB-93DB-21716578377B}">
  <dimension ref="B1:H20"/>
  <sheetViews>
    <sheetView showGridLines="0" workbookViewId="0">
      <selection activeCell="B11" sqref="B11:F11"/>
    </sheetView>
  </sheetViews>
  <sheetFormatPr defaultColWidth="8.81640625" defaultRowHeight="14" x14ac:dyDescent="0.3"/>
  <cols>
    <col min="1" max="1" width="19.1796875" style="1" customWidth="1"/>
    <col min="2" max="2" width="43.453125" style="1" customWidth="1"/>
    <col min="3" max="3" width="15" style="1" customWidth="1"/>
    <col min="4" max="4" width="14.26953125" style="1" customWidth="1"/>
    <col min="5" max="5" width="14.81640625" style="1" customWidth="1"/>
    <col min="6" max="6" width="17.7265625" style="1" customWidth="1"/>
    <col min="7" max="7" width="14.7265625" style="1" customWidth="1"/>
    <col min="8" max="8" width="15" style="1" customWidth="1"/>
    <col min="9" max="16384" width="8.81640625" style="1"/>
  </cols>
  <sheetData>
    <row r="1" spans="2:8" ht="4.5" customHeight="1" x14ac:dyDescent="0.3"/>
    <row r="2" spans="2:8" ht="25" x14ac:dyDescent="0.5">
      <c r="B2" s="96" t="s">
        <v>27</v>
      </c>
      <c r="C2" s="96"/>
      <c r="D2" s="96"/>
      <c r="E2" s="96"/>
      <c r="F2" s="96"/>
      <c r="G2" s="96"/>
      <c r="H2" s="96"/>
    </row>
    <row r="3" spans="2:8" ht="9" customHeight="1" thickBot="1" x14ac:dyDescent="0.45">
      <c r="B3" s="119"/>
      <c r="C3" s="119"/>
      <c r="D3" s="119"/>
      <c r="E3" s="119"/>
      <c r="F3" s="119"/>
      <c r="G3" s="119"/>
      <c r="H3" s="119"/>
    </row>
    <row r="4" spans="2:8" ht="16.5" thickTop="1" thickBot="1" x14ac:dyDescent="0.4">
      <c r="B4" s="114" t="s">
        <v>39</v>
      </c>
      <c r="C4" s="115"/>
      <c r="D4" s="115"/>
      <c r="E4" s="115"/>
      <c r="F4" s="115"/>
      <c r="G4" s="116"/>
      <c r="H4" s="110"/>
    </row>
    <row r="5" spans="2:8" ht="42" x14ac:dyDescent="0.3">
      <c r="B5" s="60" t="s">
        <v>8</v>
      </c>
      <c r="C5" s="47" t="s">
        <v>7</v>
      </c>
      <c r="D5" s="47" t="s">
        <v>26</v>
      </c>
      <c r="E5" s="47" t="s">
        <v>25</v>
      </c>
      <c r="F5" s="50" t="s">
        <v>9</v>
      </c>
      <c r="G5" s="49" t="s">
        <v>11</v>
      </c>
      <c r="H5" s="61" t="s">
        <v>10</v>
      </c>
    </row>
    <row r="6" spans="2:8" x14ac:dyDescent="0.3">
      <c r="B6" s="62" t="s">
        <v>37</v>
      </c>
      <c r="C6" s="8">
        <v>0.65</v>
      </c>
      <c r="D6" s="6">
        <v>40</v>
      </c>
      <c r="E6" s="6">
        <f>((C6*D6)*4)</f>
        <v>104</v>
      </c>
      <c r="F6" s="48">
        <v>17.170000000000002</v>
      </c>
      <c r="G6" s="73">
        <f>F6*E6*52</f>
        <v>92855.360000000015</v>
      </c>
      <c r="H6" s="74">
        <f>G6/12</f>
        <v>7737.9466666666676</v>
      </c>
    </row>
    <row r="7" spans="2:8" x14ac:dyDescent="0.3">
      <c r="B7" s="62" t="s">
        <v>37</v>
      </c>
      <c r="C7" s="8">
        <v>0.55000000000000004</v>
      </c>
      <c r="D7" s="6">
        <v>40</v>
      </c>
      <c r="E7" s="6">
        <f>((C7*D7)*4)</f>
        <v>88</v>
      </c>
      <c r="F7" s="48">
        <v>17.170000000000002</v>
      </c>
      <c r="G7" s="73">
        <f>F7*E7*52</f>
        <v>78569.919999999998</v>
      </c>
      <c r="H7" s="74">
        <f>G7/12</f>
        <v>6547.4933333333329</v>
      </c>
    </row>
    <row r="8" spans="2:8" ht="14.5" thickBot="1" x14ac:dyDescent="0.35">
      <c r="B8" s="62" t="s">
        <v>37</v>
      </c>
      <c r="C8" s="75">
        <v>0.51</v>
      </c>
      <c r="D8" s="76">
        <v>40</v>
      </c>
      <c r="E8" s="76">
        <f>((C8*D8)*4)</f>
        <v>81.599999999999994</v>
      </c>
      <c r="F8" s="77">
        <v>17.170000000000002</v>
      </c>
      <c r="G8" s="78">
        <f>F8*E8*52</f>
        <v>72855.744000000006</v>
      </c>
      <c r="H8" s="79">
        <f>G8/12</f>
        <v>6071.3120000000008</v>
      </c>
    </row>
    <row r="9" spans="2:8" ht="56.15" customHeight="1" thickTop="1" x14ac:dyDescent="0.3">
      <c r="B9" s="120" t="s">
        <v>43</v>
      </c>
      <c r="C9" s="120"/>
      <c r="D9" s="120"/>
      <c r="E9" s="120"/>
      <c r="F9" s="120"/>
      <c r="G9" s="120"/>
      <c r="H9" s="120"/>
    </row>
    <row r="10" spans="2:8" x14ac:dyDescent="0.3">
      <c r="C10" s="9"/>
      <c r="F10" s="7"/>
      <c r="G10" s="7"/>
      <c r="H10" s="7"/>
    </row>
    <row r="11" spans="2:8" ht="15.5" x14ac:dyDescent="0.35">
      <c r="B11" s="117" t="s">
        <v>40</v>
      </c>
      <c r="C11" s="118"/>
      <c r="D11" s="118"/>
      <c r="E11" s="118"/>
      <c r="F11" s="118"/>
      <c r="G11" s="7"/>
      <c r="H11" s="7"/>
    </row>
    <row r="12" spans="2:8" x14ac:dyDescent="0.3">
      <c r="B12" s="90"/>
      <c r="C12" s="91"/>
      <c r="D12" s="91"/>
      <c r="E12" s="91"/>
      <c r="F12" s="91"/>
    </row>
    <row r="13" spans="2:8" x14ac:dyDescent="0.3">
      <c r="C13" s="94"/>
      <c r="D13" s="92"/>
      <c r="E13" s="93"/>
      <c r="F13" s="93"/>
    </row>
    <row r="14" spans="2:8" x14ac:dyDescent="0.3">
      <c r="C14" s="94"/>
      <c r="D14" s="92"/>
      <c r="E14" s="93"/>
      <c r="F14" s="93"/>
    </row>
    <row r="15" spans="2:8" ht="54" customHeight="1" x14ac:dyDescent="0.3">
      <c r="B15" s="113"/>
      <c r="C15" s="113"/>
      <c r="D15" s="113"/>
      <c r="E15" s="113"/>
      <c r="F15" s="113"/>
    </row>
    <row r="16" spans="2:8" x14ac:dyDescent="0.3">
      <c r="C16" s="9"/>
    </row>
    <row r="17" spans="2:6" ht="15.5" x14ac:dyDescent="0.35">
      <c r="B17" s="118"/>
      <c r="C17" s="118"/>
      <c r="D17" s="118"/>
      <c r="E17" s="118"/>
      <c r="F17" s="118"/>
    </row>
    <row r="18" spans="2:6" x14ac:dyDescent="0.3">
      <c r="B18" s="85"/>
      <c r="C18" s="86"/>
      <c r="D18" s="85"/>
      <c r="E18" s="86"/>
      <c r="F18" s="86"/>
    </row>
    <row r="19" spans="2:6" x14ac:dyDescent="0.3">
      <c r="C19" s="87"/>
      <c r="E19" s="88"/>
      <c r="F19" s="88"/>
    </row>
    <row r="20" spans="2:6" ht="64.900000000000006" customHeight="1" x14ac:dyDescent="0.3">
      <c r="B20" s="113"/>
      <c r="C20" s="113"/>
      <c r="D20" s="113"/>
      <c r="E20" s="113"/>
      <c r="F20" s="113"/>
    </row>
  </sheetData>
  <mergeCells count="8">
    <mergeCell ref="B20:F20"/>
    <mergeCell ref="B2:H2"/>
    <mergeCell ref="B4:H4"/>
    <mergeCell ref="B11:F11"/>
    <mergeCell ref="B17:F17"/>
    <mergeCell ref="B3:H3"/>
    <mergeCell ref="B9:H9"/>
    <mergeCell ref="B15:F15"/>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2E568-344D-452C-9D4B-1319EDFA6C25}">
  <dimension ref="B1:H11"/>
  <sheetViews>
    <sheetView workbookViewId="0">
      <selection activeCell="C10" sqref="C10"/>
    </sheetView>
  </sheetViews>
  <sheetFormatPr defaultColWidth="8.81640625" defaultRowHeight="14" x14ac:dyDescent="0.3"/>
  <cols>
    <col min="1" max="1" width="17.54296875" style="1" customWidth="1"/>
    <col min="2" max="2" width="38.1796875" style="1" customWidth="1"/>
    <col min="3" max="3" width="15" style="1" customWidth="1"/>
    <col min="4" max="4" width="14.26953125" style="1" customWidth="1"/>
    <col min="5" max="5" width="14.81640625" style="1" customWidth="1"/>
    <col min="6" max="6" width="17.7265625" style="1" customWidth="1"/>
    <col min="7" max="7" width="14.7265625" style="1" customWidth="1"/>
    <col min="8" max="8" width="15" style="1" customWidth="1"/>
    <col min="9" max="16384" width="8.81640625" style="1"/>
  </cols>
  <sheetData>
    <row r="1" spans="2:8" ht="4.5" customHeight="1" x14ac:dyDescent="0.3"/>
    <row r="2" spans="2:8" ht="25" x14ac:dyDescent="0.5">
      <c r="B2" s="123" t="s">
        <v>27</v>
      </c>
      <c r="C2" s="123"/>
      <c r="D2" s="123"/>
      <c r="E2" s="123"/>
      <c r="F2" s="123"/>
      <c r="G2" s="80"/>
      <c r="H2" s="80"/>
    </row>
    <row r="3" spans="2:8" ht="9" customHeight="1" thickBot="1" x14ac:dyDescent="0.45">
      <c r="B3" s="119"/>
      <c r="C3" s="119"/>
      <c r="D3" s="119"/>
      <c r="E3" s="119"/>
      <c r="F3" s="119"/>
      <c r="G3" s="119"/>
      <c r="H3" s="119"/>
    </row>
    <row r="4" spans="2:8" ht="16.5" thickTop="1" thickBot="1" x14ac:dyDescent="0.4">
      <c r="B4" s="121" t="s">
        <v>36</v>
      </c>
      <c r="C4" s="116"/>
      <c r="D4" s="116"/>
      <c r="E4" s="116"/>
      <c r="F4" s="110"/>
      <c r="G4" s="82"/>
      <c r="H4" s="83"/>
    </row>
    <row r="5" spans="2:8" ht="28" x14ac:dyDescent="0.3">
      <c r="B5" s="60" t="s">
        <v>8</v>
      </c>
      <c r="C5" s="47" t="s">
        <v>35</v>
      </c>
      <c r="D5" s="50" t="s">
        <v>9</v>
      </c>
      <c r="E5" s="49" t="s">
        <v>11</v>
      </c>
      <c r="F5" s="61" t="s">
        <v>10</v>
      </c>
    </row>
    <row r="6" spans="2:8" x14ac:dyDescent="0.3">
      <c r="B6" s="62" t="s">
        <v>37</v>
      </c>
      <c r="C6" s="6">
        <v>50</v>
      </c>
      <c r="D6" s="48">
        <v>112</v>
      </c>
      <c r="E6" s="73">
        <f>C6*D6*12</f>
        <v>67200</v>
      </c>
      <c r="F6" s="74">
        <f>E6/12</f>
        <v>5600</v>
      </c>
    </row>
    <row r="7" spans="2:8" x14ac:dyDescent="0.3">
      <c r="B7" s="62" t="s">
        <v>37</v>
      </c>
      <c r="C7" s="6">
        <v>55</v>
      </c>
      <c r="D7" s="48">
        <v>112</v>
      </c>
      <c r="E7" s="73">
        <f>C7*D7*12</f>
        <v>73920</v>
      </c>
      <c r="F7" s="74">
        <f>E7/12</f>
        <v>6160</v>
      </c>
    </row>
    <row r="8" spans="2:8" ht="14.5" thickBot="1" x14ac:dyDescent="0.35">
      <c r="B8" s="62" t="s">
        <v>37</v>
      </c>
      <c r="C8" s="76">
        <v>60</v>
      </c>
      <c r="D8" s="77">
        <v>112</v>
      </c>
      <c r="E8" s="73">
        <f>C8*D8*12</f>
        <v>80640</v>
      </c>
      <c r="F8" s="74">
        <f>E8/12</f>
        <v>6720</v>
      </c>
      <c r="G8" s="84"/>
    </row>
    <row r="9" spans="2:8" ht="56.15" customHeight="1" thickTop="1" x14ac:dyDescent="0.3">
      <c r="B9" s="122" t="s">
        <v>44</v>
      </c>
      <c r="C9" s="122"/>
      <c r="D9" s="122"/>
      <c r="E9" s="122"/>
      <c r="F9" s="122"/>
      <c r="G9" s="89"/>
      <c r="H9" s="89"/>
    </row>
    <row r="10" spans="2:8" x14ac:dyDescent="0.3">
      <c r="C10" s="9"/>
      <c r="F10" s="7"/>
      <c r="G10" s="7"/>
      <c r="H10" s="7"/>
    </row>
    <row r="11" spans="2:8" ht="14.5" x14ac:dyDescent="0.35">
      <c r="B11" t="s">
        <v>40</v>
      </c>
      <c r="C11" s="9"/>
    </row>
  </sheetData>
  <mergeCells count="4">
    <mergeCell ref="B4:F4"/>
    <mergeCell ref="B9:F9"/>
    <mergeCell ref="B2:F2"/>
    <mergeCell ref="B3:H3"/>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9CFD-1F04-4305-A58B-A65E909C05B8}">
  <dimension ref="B1:H12"/>
  <sheetViews>
    <sheetView workbookViewId="0">
      <selection activeCell="A5" sqref="A5"/>
    </sheetView>
  </sheetViews>
  <sheetFormatPr defaultColWidth="8.81640625" defaultRowHeight="14" x14ac:dyDescent="0.3"/>
  <cols>
    <col min="1" max="1" width="20.1796875" style="1" customWidth="1"/>
    <col min="2" max="2" width="42.81640625" style="1" customWidth="1"/>
    <col min="3" max="3" width="15" style="1" customWidth="1"/>
    <col min="4" max="4" width="14.26953125" style="1" customWidth="1"/>
    <col min="5" max="5" width="14.81640625" style="1" customWidth="1"/>
    <col min="6" max="6" width="17.7265625" style="1" customWidth="1"/>
    <col min="7" max="7" width="14.7265625" style="1" customWidth="1"/>
    <col min="8" max="8" width="15" style="1" customWidth="1"/>
    <col min="9" max="16384" width="8.81640625" style="1"/>
  </cols>
  <sheetData>
    <row r="1" spans="2:8" ht="4.5" customHeight="1" x14ac:dyDescent="0.3"/>
    <row r="2" spans="2:8" ht="25" x14ac:dyDescent="0.5">
      <c r="B2" s="123" t="s">
        <v>27</v>
      </c>
      <c r="C2" s="123"/>
      <c r="D2" s="123"/>
      <c r="E2" s="123"/>
      <c r="F2" s="123"/>
      <c r="G2" s="80"/>
      <c r="H2" s="80"/>
    </row>
    <row r="3" spans="2:8" ht="9" customHeight="1" thickBot="1" x14ac:dyDescent="0.45">
      <c r="B3" s="119"/>
      <c r="C3" s="119"/>
      <c r="D3" s="119"/>
      <c r="E3" s="119"/>
      <c r="F3" s="119"/>
      <c r="G3" s="119"/>
      <c r="H3" s="119"/>
    </row>
    <row r="4" spans="2:8" ht="16.5" thickTop="1" thickBot="1" x14ac:dyDescent="0.4">
      <c r="B4" s="121" t="s">
        <v>36</v>
      </c>
      <c r="C4" s="116"/>
      <c r="D4" s="116"/>
      <c r="E4" s="116"/>
      <c r="F4" s="110"/>
      <c r="G4" s="82"/>
      <c r="H4" s="83"/>
    </row>
    <row r="5" spans="2:8" ht="56" x14ac:dyDescent="0.3">
      <c r="B5" s="60" t="s">
        <v>8</v>
      </c>
      <c r="C5" s="47" t="s">
        <v>38</v>
      </c>
      <c r="D5" s="50" t="s">
        <v>9</v>
      </c>
      <c r="E5" s="49" t="s">
        <v>11</v>
      </c>
      <c r="F5" s="61" t="s">
        <v>10</v>
      </c>
    </row>
    <row r="6" spans="2:8" x14ac:dyDescent="0.3">
      <c r="B6" s="62" t="s">
        <v>37</v>
      </c>
      <c r="C6" s="6">
        <v>20</v>
      </c>
      <c r="D6" s="48">
        <v>300</v>
      </c>
      <c r="E6" s="73">
        <f>C6*D6*12</f>
        <v>72000</v>
      </c>
      <c r="F6" s="74">
        <f>E6/12</f>
        <v>6000</v>
      </c>
    </row>
    <row r="7" spans="2:8" x14ac:dyDescent="0.3">
      <c r="B7" s="62" t="s">
        <v>37</v>
      </c>
      <c r="C7" s="6">
        <v>15</v>
      </c>
      <c r="D7" s="48">
        <v>400</v>
      </c>
      <c r="E7" s="73">
        <f>C7*D7*12</f>
        <v>72000</v>
      </c>
      <c r="F7" s="74">
        <f>E7/12</f>
        <v>6000</v>
      </c>
    </row>
    <row r="8" spans="2:8" ht="14.5" thickBot="1" x14ac:dyDescent="0.35">
      <c r="B8" s="62" t="s">
        <v>37</v>
      </c>
      <c r="C8" s="76">
        <v>10</v>
      </c>
      <c r="D8" s="77">
        <v>500</v>
      </c>
      <c r="E8" s="73">
        <f>C8*D8*12</f>
        <v>60000</v>
      </c>
      <c r="F8" s="74">
        <f>E8/12</f>
        <v>5000</v>
      </c>
      <c r="G8" s="84"/>
    </row>
    <row r="9" spans="2:8" ht="56.15" customHeight="1" thickTop="1" x14ac:dyDescent="0.3">
      <c r="B9" s="122" t="s">
        <v>45</v>
      </c>
      <c r="C9" s="122"/>
      <c r="D9" s="122"/>
      <c r="E9" s="122"/>
      <c r="F9" s="122"/>
      <c r="G9" s="89"/>
      <c r="H9" s="89"/>
    </row>
    <row r="10" spans="2:8" x14ac:dyDescent="0.3">
      <c r="C10" s="9"/>
      <c r="F10" s="7"/>
      <c r="G10" s="7"/>
      <c r="H10" s="7"/>
    </row>
    <row r="11" spans="2:8" x14ac:dyDescent="0.3">
      <c r="C11" s="9"/>
    </row>
    <row r="12" spans="2:8" ht="14.5" x14ac:dyDescent="0.35">
      <c r="B12" t="s">
        <v>40</v>
      </c>
    </row>
  </sheetData>
  <mergeCells count="4">
    <mergeCell ref="B2:F2"/>
    <mergeCell ref="B4:F4"/>
    <mergeCell ref="B9:F9"/>
    <mergeCell ref="B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This Tool</vt:lpstr>
      <vt:lpstr>Staff Costs Forecasting Tool</vt:lpstr>
      <vt:lpstr>15 Min Revenue Forecasting</vt:lpstr>
      <vt:lpstr>Per Diem Example</vt:lpstr>
      <vt:lpstr>PMPM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Syverson</dc:creator>
  <cp:lastModifiedBy>Alberte Altine-Gibson</cp:lastModifiedBy>
  <dcterms:created xsi:type="dcterms:W3CDTF">2021-03-16T15:50:27Z</dcterms:created>
  <dcterms:modified xsi:type="dcterms:W3CDTF">2024-10-15T15:49:45Z</dcterms:modified>
</cp:coreProperties>
</file>